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y/Downloads/"/>
    </mc:Choice>
  </mc:AlternateContent>
  <xr:revisionPtr revIDLastSave="0" documentId="13_ncr:1_{CC185AB8-32F0-2A4C-98A7-2558DAAF9F2A}" xr6:coauthVersionLast="40" xr6:coauthVersionMax="47" xr10:uidLastSave="{00000000-0000-0000-0000-000000000000}"/>
  <bookViews>
    <workbookView xWindow="0" yWindow="460" windowWidth="24240" windowHeight="14580" activeTab="3" xr2:uid="{47A9793F-86FB-470D-AD4A-D3387F8922BF}"/>
  </bookViews>
  <sheets>
    <sheet name="Monthly Budget" sheetId="1" r:id="rId1"/>
    <sheet name="Monthly Budget Tracker" sheetId="4" r:id="rId2"/>
    <sheet name="Savings &amp; Investments" sheetId="2" r:id="rId3"/>
    <sheet name="Presentation and Webinar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C38" i="4"/>
  <c r="B38" i="4"/>
  <c r="B36" i="4"/>
  <c r="D36" i="4" s="1"/>
  <c r="B37" i="4"/>
  <c r="D37" i="4" s="1"/>
  <c r="B35" i="4"/>
  <c r="D35" i="4" s="1"/>
  <c r="A36" i="4"/>
  <c r="A37" i="4"/>
  <c r="A35" i="4"/>
  <c r="B26" i="4"/>
  <c r="D26" i="4" s="1"/>
  <c r="B27" i="4"/>
  <c r="D27" i="4" s="1"/>
  <c r="B28" i="4"/>
  <c r="D28" i="4" s="1"/>
  <c r="B29" i="4"/>
  <c r="B25" i="4"/>
  <c r="D25" i="4" s="1"/>
  <c r="B18" i="4"/>
  <c r="D18" i="4" s="1"/>
  <c r="B19" i="4"/>
  <c r="D19" i="4" s="1"/>
  <c r="B20" i="4"/>
  <c r="D20" i="4" s="1"/>
  <c r="B21" i="4"/>
  <c r="D21" i="4" s="1"/>
  <c r="B22" i="4"/>
  <c r="B23" i="4"/>
  <c r="D23" i="4" s="1"/>
  <c r="B24" i="4"/>
  <c r="D24" i="4" s="1"/>
  <c r="B17" i="4"/>
  <c r="D17" i="4" s="1"/>
  <c r="B11" i="4"/>
  <c r="B12" i="4"/>
  <c r="D12" i="4" s="1"/>
  <c r="C13" i="4"/>
  <c r="B44" i="4" s="1"/>
  <c r="A26" i="4"/>
  <c r="A27" i="4"/>
  <c r="A28" i="4"/>
  <c r="A29" i="4"/>
  <c r="A25" i="4"/>
  <c r="A24" i="4"/>
  <c r="A18" i="4"/>
  <c r="A19" i="4"/>
  <c r="A20" i="4"/>
  <c r="A21" i="4"/>
  <c r="A22" i="4"/>
  <c r="A23" i="4"/>
  <c r="A17" i="4"/>
  <c r="B10" i="4"/>
  <c r="D10" i="4" s="1"/>
  <c r="B9" i="4"/>
  <c r="D9" i="4" s="1"/>
  <c r="C31" i="4"/>
  <c r="D29" i="4"/>
  <c r="B45" i="4" l="1"/>
  <c r="B46" i="4" s="1"/>
  <c r="D38" i="4"/>
  <c r="D13" i="4"/>
  <c r="B13" i="4"/>
  <c r="B31" i="4"/>
  <c r="D22" i="4"/>
  <c r="D31" i="4" s="1"/>
  <c r="A41" i="1" l="1"/>
  <c r="A42" i="1"/>
  <c r="B3" i="1"/>
  <c r="I20" i="1"/>
  <c r="A44" i="1"/>
  <c r="A43" i="1"/>
  <c r="E18" i="1"/>
  <c r="B42" i="1" s="1"/>
  <c r="E11" i="1"/>
  <c r="B41" i="1" s="1"/>
  <c r="E20" i="1" l="1"/>
  <c r="B13" i="2"/>
  <c r="B41" i="2"/>
  <c r="B40" i="2"/>
  <c r="B43" i="1"/>
  <c r="B20" i="1"/>
  <c r="F16" i="1" l="1"/>
  <c r="F9" i="1"/>
  <c r="F5" i="2"/>
  <c r="H9" i="2"/>
  <c r="F8" i="2"/>
  <c r="G8" i="2"/>
  <c r="H8" i="2"/>
  <c r="F10" i="2"/>
  <c r="G10" i="2"/>
  <c r="J8" i="2"/>
  <c r="H10" i="2"/>
  <c r="I10" i="2"/>
  <c r="G9" i="2"/>
  <c r="J10" i="2"/>
  <c r="E10" i="2"/>
  <c r="I9" i="2"/>
  <c r="E9" i="2"/>
  <c r="J9" i="2"/>
  <c r="E8" i="2"/>
  <c r="I8" i="2"/>
  <c r="F9" i="2"/>
  <c r="F6" i="1"/>
  <c r="F10" i="1"/>
  <c r="F20" i="1"/>
  <c r="J20" i="1"/>
  <c r="F15" i="1"/>
  <c r="J3" i="1"/>
  <c r="F14" i="1"/>
  <c r="J4" i="1"/>
  <c r="F17" i="1"/>
  <c r="F8" i="1"/>
  <c r="F3" i="1"/>
  <c r="F4" i="1"/>
  <c r="F13" i="1"/>
  <c r="F7" i="1"/>
  <c r="M3" i="1"/>
  <c r="F5" i="1"/>
  <c r="J4" i="2"/>
  <c r="I4" i="2"/>
  <c r="H4" i="2"/>
  <c r="G4" i="2"/>
  <c r="F4" i="2"/>
  <c r="E5" i="2"/>
  <c r="J5" i="2"/>
  <c r="E4" i="2"/>
  <c r="I5" i="2"/>
  <c r="H5" i="2"/>
  <c r="G5" i="2"/>
  <c r="N3" i="1" l="1"/>
  <c r="M20" i="1"/>
  <c r="B44" i="1" s="1"/>
  <c r="F6" i="2"/>
  <c r="J16" i="1"/>
  <c r="J17" i="1"/>
  <c r="G6" i="2"/>
  <c r="H6" i="2"/>
  <c r="E6" i="2"/>
  <c r="J6" i="2"/>
  <c r="I6" i="2"/>
  <c r="N20" i="1" l="1"/>
  <c r="B45" i="1"/>
  <c r="C42" i="1" l="1"/>
  <c r="C43" i="1"/>
  <c r="C41" i="1"/>
  <c r="C44" i="1"/>
  <c r="C45" i="1" l="1"/>
</calcChain>
</file>

<file path=xl/sharedStrings.xml><?xml version="1.0" encoding="utf-8"?>
<sst xmlns="http://schemas.openxmlformats.org/spreadsheetml/2006/main" count="86" uniqueCount="71">
  <si>
    <t>MONTHLY BUDGET</t>
  </si>
  <si>
    <t>Income</t>
  </si>
  <si>
    <t>Expenses</t>
  </si>
  <si>
    <t xml:space="preserve">Salary </t>
  </si>
  <si>
    <t>Additional Income</t>
  </si>
  <si>
    <t>Electric</t>
  </si>
  <si>
    <t>Gas</t>
  </si>
  <si>
    <t>Groceries</t>
  </si>
  <si>
    <t>Cell Phone</t>
  </si>
  <si>
    <t>Personal Care</t>
  </si>
  <si>
    <t>Entertainment</t>
  </si>
  <si>
    <t>Emergency Fund</t>
  </si>
  <si>
    <t>Investments</t>
  </si>
  <si>
    <t>Total Expenses</t>
  </si>
  <si>
    <t>Total Income</t>
  </si>
  <si>
    <t>Savings/Investments</t>
  </si>
  <si>
    <t>Cash Leftover</t>
  </si>
  <si>
    <t>Annual Emergency Savings</t>
  </si>
  <si>
    <t>Annual Investments</t>
  </si>
  <si>
    <t>Annual rate of return</t>
  </si>
  <si>
    <t xml:space="preserve">Months </t>
  </si>
  <si>
    <t>Starting value</t>
  </si>
  <si>
    <t xml:space="preserve">Monthly contribution </t>
  </si>
  <si>
    <t>End</t>
  </si>
  <si>
    <t>Contributions</t>
  </si>
  <si>
    <t>SAVINGS &amp; INVESTMENTS</t>
  </si>
  <si>
    <t>Investment Assumptions</t>
  </si>
  <si>
    <t>% of income</t>
  </si>
  <si>
    <t>Cash</t>
  </si>
  <si>
    <t>Total Value</t>
  </si>
  <si>
    <t>Insurance</t>
  </si>
  <si>
    <t>Travel</t>
  </si>
  <si>
    <t>Conservative</t>
  </si>
  <si>
    <t>Moderate</t>
  </si>
  <si>
    <t>Aggressive</t>
  </si>
  <si>
    <t>Return Assumptions</t>
  </si>
  <si>
    <t xml:space="preserve">Moderate </t>
  </si>
  <si>
    <t>Auto Loan</t>
  </si>
  <si>
    <t>Internet</t>
  </si>
  <si>
    <t>TV</t>
  </si>
  <si>
    <t>Total Earnings</t>
  </si>
  <si>
    <t>Needs</t>
  </si>
  <si>
    <t>Wants</t>
  </si>
  <si>
    <t>Housing</t>
  </si>
  <si>
    <t>Monthly Budget Tracker</t>
  </si>
  <si>
    <t>Expected</t>
  </si>
  <si>
    <t>Actual</t>
  </si>
  <si>
    <t>Income 1</t>
  </si>
  <si>
    <t>Income 2</t>
  </si>
  <si>
    <t>Income 3</t>
  </si>
  <si>
    <t>Income 4</t>
  </si>
  <si>
    <t>EXPENSES</t>
  </si>
  <si>
    <t>Category</t>
  </si>
  <si>
    <t>Budgeted Amount</t>
  </si>
  <si>
    <t>Actual Amount</t>
  </si>
  <si>
    <t>Variance</t>
  </si>
  <si>
    <t>Other</t>
  </si>
  <si>
    <t xml:space="preserve">Month/Year: </t>
  </si>
  <si>
    <t>TOTAL</t>
  </si>
  <si>
    <t>INCOME</t>
  </si>
  <si>
    <t>Total Inflow:</t>
  </si>
  <si>
    <t>Total Outflow:</t>
  </si>
  <si>
    <t>Remainder</t>
  </si>
  <si>
    <t>MONTHLY SUMMARY</t>
  </si>
  <si>
    <t>¯</t>
  </si>
  <si>
    <t>The amount budgeted from your 'Monthly Budget' sheet</t>
  </si>
  <si>
    <t xml:space="preserve">Insert your actual income, expenses, and savings / investments in this column </t>
  </si>
  <si>
    <t>Presentation</t>
  </si>
  <si>
    <t>Webinar</t>
  </si>
  <si>
    <t>Health and Wellness Presentation For CG Atlantic Bahamas.pdf</t>
  </si>
  <si>
    <t>https://youtu.be/voLmMyD7y4Q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</si>
</sst>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&quot; Years&quot;"/>
    <numFmt numFmtId="166" formatCode="[$-409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Symbol"/>
      <family val="1"/>
      <charset val="2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0" xfId="0" applyFont="1" applyFill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9" fontId="0" fillId="0" borderId="0" xfId="0" applyNumberFormat="1"/>
    <xf numFmtId="8" fontId="0" fillId="0" borderId="0" xfId="0" applyNumberFormat="1"/>
    <xf numFmtId="165" fontId="0" fillId="0" borderId="2" xfId="0" applyNumberFormat="1" applyBorder="1"/>
    <xf numFmtId="8" fontId="0" fillId="0" borderId="3" xfId="0" applyNumberFormat="1" applyBorder="1"/>
    <xf numFmtId="8" fontId="0" fillId="0" borderId="4" xfId="0" applyNumberFormat="1" applyBorder="1"/>
    <xf numFmtId="0" fontId="3" fillId="0" borderId="5" xfId="0" applyFont="1" applyBorder="1"/>
    <xf numFmtId="164" fontId="3" fillId="0" borderId="5" xfId="0" applyNumberFormat="1" applyFont="1" applyBorder="1"/>
    <xf numFmtId="9" fontId="0" fillId="0" borderId="0" xfId="2" applyFont="1"/>
    <xf numFmtId="0" fontId="0" fillId="0" borderId="8" xfId="0" applyBorder="1"/>
    <xf numFmtId="164" fontId="0" fillId="0" borderId="8" xfId="0" applyNumberFormat="1" applyBorder="1"/>
    <xf numFmtId="10" fontId="4" fillId="0" borderId="5" xfId="0" applyNumberFormat="1" applyFont="1" applyBorder="1"/>
    <xf numFmtId="164" fontId="4" fillId="0" borderId="5" xfId="0" applyNumberFormat="1" applyFont="1" applyBorder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/>
    <xf numFmtId="0" fontId="0" fillId="0" borderId="5" xfId="0" applyBorder="1"/>
    <xf numFmtId="0" fontId="7" fillId="0" borderId="0" xfId="0" applyFont="1" applyAlignment="1">
      <alignment vertical="center"/>
    </xf>
    <xf numFmtId="44" fontId="0" fillId="0" borderId="5" xfId="1" applyFont="1" applyBorder="1"/>
    <xf numFmtId="44" fontId="6" fillId="0" borderId="5" xfId="1" applyFont="1" applyBorder="1"/>
    <xf numFmtId="0" fontId="6" fillId="0" borderId="0" xfId="0" applyFont="1"/>
    <xf numFmtId="166" fontId="6" fillId="0" borderId="0" xfId="0" applyNumberFormat="1" applyFont="1"/>
    <xf numFmtId="44" fontId="10" fillId="0" borderId="5" xfId="1" applyFont="1" applyBorder="1"/>
    <xf numFmtId="0" fontId="6" fillId="0" borderId="5" xfId="0" applyFont="1" applyBorder="1"/>
    <xf numFmtId="0" fontId="0" fillId="0" borderId="11" xfId="0" applyBorder="1"/>
    <xf numFmtId="44" fontId="0" fillId="0" borderId="12" xfId="0" applyNumberFormat="1" applyBorder="1"/>
    <xf numFmtId="0" fontId="6" fillId="0" borderId="13" xfId="0" applyFont="1" applyBorder="1"/>
    <xf numFmtId="44" fontId="6" fillId="0" borderId="14" xfId="0" applyNumberFormat="1" applyFont="1" applyBorder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6" borderId="5" xfId="0" applyFill="1" applyBorder="1" applyAlignment="1">
      <alignment vertical="top" wrapText="1"/>
    </xf>
    <xf numFmtId="0" fontId="0" fillId="6" borderId="5" xfId="0" applyFill="1" applyBorder="1" applyAlignment="1">
      <alignment horizontal="left" vertical="top" wrapText="1"/>
    </xf>
    <xf numFmtId="0" fontId="2" fillId="2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FEC-4545-92AE-726C4EB3C91D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EC-4545-92AE-726C4EB3C91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FEC-4545-92AE-726C4EB3C9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('Monthly Budget'!$A$20,'Monthly Budget'!$D$20,'Monthly Budget'!$H$20,'Monthly Budget'!$L$20)</c:f>
              <c:strCache>
                <c:ptCount val="4"/>
                <c:pt idx="0">
                  <c:v>Total Income</c:v>
                </c:pt>
                <c:pt idx="1">
                  <c:v>Total Expenses</c:v>
                </c:pt>
                <c:pt idx="2">
                  <c:v>Savings/Investments</c:v>
                </c:pt>
                <c:pt idx="3">
                  <c:v>Cash Leftover</c:v>
                </c:pt>
              </c:strCache>
            </c:strRef>
          </c:cat>
          <c:val>
            <c:numRef>
              <c:f>('Monthly Budget'!$B$20,'Monthly Budget'!$E$20,'Monthly Budget'!$I$20,'Monthly Budget'!$M$20)</c:f>
              <c:numCache>
                <c:formatCode>"$"#,##0.00</c:formatCode>
                <c:ptCount val="4"/>
                <c:pt idx="0">
                  <c:v>5000</c:v>
                </c:pt>
                <c:pt idx="1">
                  <c:v>3500</c:v>
                </c:pt>
                <c:pt idx="2">
                  <c:v>1500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545-92AE-726C4EB3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4569823"/>
        <c:axId val="1264566911"/>
      </c:barChart>
      <c:catAx>
        <c:axId val="12645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566911"/>
        <c:crosses val="autoZero"/>
        <c:auto val="1"/>
        <c:lblAlgn val="ctr"/>
        <c:lblOffset val="100"/>
        <c:noMultiLvlLbl val="0"/>
      </c:catAx>
      <c:valAx>
        <c:axId val="126456691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56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u="sng"/>
              <a:t>Monthly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6FC-4739-A8B9-042D857C74C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C-4739-A8B9-042D857C74C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6FC-4739-A8B9-042D857C74CA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FC-4739-A8B9-042D857C74CA}"/>
              </c:ext>
            </c:extLst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6FC-4739-A8B9-042D857C74CA}"/>
              </c:ext>
            </c:extLst>
          </c:dPt>
          <c:dPt>
            <c:idx val="5"/>
            <c:bubble3D val="0"/>
            <c:spPr>
              <a:solidFill>
                <a:srgbClr val="0000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FC-4739-A8B9-042D857C74CA}"/>
              </c:ext>
            </c:extLst>
          </c:dPt>
          <c:dPt>
            <c:idx val="6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6FC-4739-A8B9-042D857C74CA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FC-4739-A8B9-042D857C74CA}"/>
              </c:ext>
            </c:extLst>
          </c:dPt>
          <c:dPt>
            <c:idx val="8"/>
            <c:bubble3D val="0"/>
            <c:explosion val="15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6FC-4739-A8B9-042D857C74CA}"/>
              </c:ext>
            </c:extLst>
          </c:dPt>
          <c:dPt>
            <c:idx val="9"/>
            <c:bubble3D val="0"/>
            <c:explosion val="15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FC-4739-A8B9-042D857C74CA}"/>
              </c:ext>
            </c:extLst>
          </c:dPt>
          <c:dPt>
            <c:idx val="10"/>
            <c:bubble3D val="0"/>
            <c:explosion val="15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6FC-4739-A8B9-042D857C74CA}"/>
              </c:ext>
            </c:extLst>
          </c:dPt>
          <c:dPt>
            <c:idx val="11"/>
            <c:bubble3D val="0"/>
            <c:explosion val="15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FC-4739-A8B9-042D857C74CA}"/>
              </c:ext>
            </c:extLst>
          </c:dPt>
          <c:dPt>
            <c:idx val="12"/>
            <c:bubble3D val="0"/>
            <c:explosion val="15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6FC-4739-A8B9-042D857C74CA}"/>
              </c:ext>
            </c:extLst>
          </c:dPt>
          <c:dLbls>
            <c:dLbl>
              <c:idx val="1"/>
              <c:layout>
                <c:manualLayout>
                  <c:x val="-2.862766147790303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FC-4739-A8B9-042D857C74CA}"/>
                </c:ext>
              </c:extLst>
            </c:dLbl>
            <c:dLbl>
              <c:idx val="4"/>
              <c:layout>
                <c:manualLayout>
                  <c:x val="-1.3574660633484163E-2"/>
                  <c:y val="-8.81057268722467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FC-4739-A8B9-042D857C74CA}"/>
                </c:ext>
              </c:extLst>
            </c:dLbl>
            <c:dLbl>
              <c:idx val="5"/>
              <c:layout>
                <c:manualLayout>
                  <c:x val="-1.5082956259426848E-3"/>
                  <c:y val="-5.8737151248164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FC-4739-A8B9-042D857C74CA}"/>
                </c:ext>
              </c:extLst>
            </c:dLbl>
            <c:dLbl>
              <c:idx val="6"/>
              <c:layout>
                <c:manualLayout>
                  <c:x val="7.4505651431442485E-2"/>
                  <c:y val="-1.04261102258541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FC-4739-A8B9-042D857C74CA}"/>
                </c:ext>
              </c:extLst>
            </c:dLbl>
            <c:dLbl>
              <c:idx val="7"/>
              <c:layout>
                <c:manualLayout>
                  <c:x val="-1.3574660633484163E-2"/>
                  <c:y val="-1.17474302496329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FC-4739-A8B9-042D857C74CA}"/>
                </c:ext>
              </c:extLst>
            </c:dLbl>
            <c:dLbl>
              <c:idx val="8"/>
              <c:layout>
                <c:manualLayout>
                  <c:x val="2.4132730015082957E-2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FC-4739-A8B9-042D857C74CA}"/>
                </c:ext>
              </c:extLst>
            </c:dLbl>
            <c:dLbl>
              <c:idx val="9"/>
              <c:layout>
                <c:manualLayout>
                  <c:x val="7.5414781297134239E-3"/>
                  <c:y val="2.93685756240816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FC-4739-A8B9-042D857C74CA}"/>
                </c:ext>
              </c:extLst>
            </c:dLbl>
            <c:dLbl>
              <c:idx val="10"/>
              <c:layout>
                <c:manualLayout>
                  <c:x val="6.0331825037707393E-3"/>
                  <c:y val="-2.9368575624082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FC-4739-A8B9-042D857C74CA}"/>
                </c:ext>
              </c:extLst>
            </c:dLbl>
            <c:dLbl>
              <c:idx val="11"/>
              <c:layout>
                <c:manualLayout>
                  <c:x val="1.0558069381598683E-2"/>
                  <c:y val="-8.81057268722467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FC-4739-A8B9-042D857C74CA}"/>
                </c:ext>
              </c:extLst>
            </c:dLbl>
            <c:dLbl>
              <c:idx val="12"/>
              <c:layout>
                <c:manualLayout>
                  <c:x val="9.0497737556561094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FC-4739-A8B9-042D857C7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('Monthly Budget'!$D$3:$D$10,'Monthly Budget'!$D$13:$D$17)</c:f>
              <c:strCache>
                <c:ptCount val="13"/>
                <c:pt idx="0">
                  <c:v>Housing</c:v>
                </c:pt>
                <c:pt idx="1">
                  <c:v>Auto Loan</c:v>
                </c:pt>
                <c:pt idx="2">
                  <c:v>Electric</c:v>
                </c:pt>
                <c:pt idx="3">
                  <c:v>Groceries</c:v>
                </c:pt>
                <c:pt idx="4">
                  <c:v>Gas</c:v>
                </c:pt>
                <c:pt idx="5">
                  <c:v>Cell Phone</c:v>
                </c:pt>
                <c:pt idx="6">
                  <c:v>Internet</c:v>
                </c:pt>
                <c:pt idx="7">
                  <c:v>Insurance</c:v>
                </c:pt>
                <c:pt idx="8">
                  <c:v>TV</c:v>
                </c:pt>
                <c:pt idx="9">
                  <c:v>Personal Care</c:v>
                </c:pt>
                <c:pt idx="10">
                  <c:v>Entertainment</c:v>
                </c:pt>
                <c:pt idx="11">
                  <c:v>Travel</c:v>
                </c:pt>
                <c:pt idx="12">
                  <c:v>Other</c:v>
                </c:pt>
              </c:strCache>
            </c:strRef>
          </c:cat>
          <c:val>
            <c:numRef>
              <c:f>('Monthly Budget'!$E$3:$E$10,'Monthly Budget'!$E$13:$E$17)</c:f>
              <c:numCache>
                <c:formatCode>"$"#,##0.00</c:formatCode>
                <c:ptCount val="13"/>
                <c:pt idx="0">
                  <c:v>1250</c:v>
                </c:pt>
                <c:pt idx="1">
                  <c:v>150</c:v>
                </c:pt>
                <c:pt idx="2">
                  <c:v>200</c:v>
                </c:pt>
                <c:pt idx="3">
                  <c:v>500</c:v>
                </c:pt>
                <c:pt idx="4">
                  <c:v>100</c:v>
                </c:pt>
                <c:pt idx="5">
                  <c:v>50</c:v>
                </c:pt>
                <c:pt idx="6">
                  <c:v>115</c:v>
                </c:pt>
                <c:pt idx="7">
                  <c:v>50</c:v>
                </c:pt>
                <c:pt idx="8">
                  <c:v>75</c:v>
                </c:pt>
                <c:pt idx="9">
                  <c:v>250</c:v>
                </c:pt>
                <c:pt idx="10">
                  <c:v>400</c:v>
                </c:pt>
                <c:pt idx="11">
                  <c:v>200</c:v>
                </c:pt>
                <c:pt idx="12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C-4739-A8B9-042D857C7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7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Spending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F91-49F8-9168-2E289C1C281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91-49F8-9168-2E289C1C281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91-49F8-9168-2E289C1C281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F91-49F8-9168-2E289C1C2819}"/>
              </c:ext>
            </c:extLst>
          </c:dPt>
          <c:dLbls>
            <c:dLbl>
              <c:idx val="2"/>
              <c:layout>
                <c:manualLayout>
                  <c:x val="4.3929712460063886E-2"/>
                  <c:y val="-8.3102311310809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30628160297852"/>
                      <c:h val="0.165997411680880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91-49F8-9168-2E289C1C2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Budget'!$A$41:$A$44</c:f>
              <c:strCache>
                <c:ptCount val="4"/>
                <c:pt idx="0">
                  <c:v>Needs</c:v>
                </c:pt>
                <c:pt idx="1">
                  <c:v>Wants</c:v>
                </c:pt>
                <c:pt idx="2">
                  <c:v>Savings/Investments</c:v>
                </c:pt>
                <c:pt idx="3">
                  <c:v>Cash Leftover</c:v>
                </c:pt>
              </c:strCache>
            </c:strRef>
          </c:cat>
          <c:val>
            <c:numRef>
              <c:f>'Monthly Budget'!$C$41:$C$44</c:f>
              <c:numCache>
                <c:formatCode>0%</c:formatCode>
                <c:ptCount val="4"/>
                <c:pt idx="0">
                  <c:v>0.48299999999999998</c:v>
                </c:pt>
                <c:pt idx="1">
                  <c:v>0.217</c:v>
                </c:pt>
                <c:pt idx="2">
                  <c:v>0.3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1-49F8-9168-2E289C1C28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MONTHLY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54-4188-A9C6-18E731E3E70C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D54-4188-A9C6-18E731E3E7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Budget Tracker'!$A$44:$A$46</c:f>
              <c:strCache>
                <c:ptCount val="3"/>
                <c:pt idx="0">
                  <c:v>Total Inflow:</c:v>
                </c:pt>
                <c:pt idx="1">
                  <c:v>Total Outflow:</c:v>
                </c:pt>
                <c:pt idx="2">
                  <c:v>Remainder</c:v>
                </c:pt>
              </c:strCache>
            </c:strRef>
          </c:cat>
          <c:val>
            <c:numRef>
              <c:f>'Monthly Budget Tracker'!$B$44:$B$46</c:f>
              <c:numCache>
                <c:formatCode>_("$"* #,##0.00_);_("$"* \(#,##0.00\);_("$"* "-"??_);_(@_)</c:formatCode>
                <c:ptCount val="3"/>
                <c:pt idx="0">
                  <c:v>5000</c:v>
                </c:pt>
                <c:pt idx="1">
                  <c:v>4794</c:v>
                </c:pt>
                <c:pt idx="2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4-4188-A9C6-18E731E3E7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208303"/>
        <c:axId val="207207887"/>
      </c:barChart>
      <c:catAx>
        <c:axId val="20720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07887"/>
        <c:crosses val="autoZero"/>
        <c:auto val="1"/>
        <c:lblAlgn val="ctr"/>
        <c:lblOffset val="100"/>
        <c:noMultiLvlLbl val="0"/>
      </c:catAx>
      <c:valAx>
        <c:axId val="207207887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08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Investment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&amp; Investments'!$D$4</c:f>
              <c:strCache>
                <c:ptCount val="1"/>
                <c:pt idx="0">
                  <c:v>Total Value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06088358286947E-17"/>
                  <c:y val="-7.655502392344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61-42F4-879F-AF6C610D1A21}"/>
                </c:ext>
              </c:extLst>
            </c:dLbl>
            <c:dLbl>
              <c:idx val="1"/>
              <c:layout>
                <c:manualLayout>
                  <c:x val="0"/>
                  <c:y val="-0.10207336523126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61-42F4-879F-AF6C610D1A21}"/>
                </c:ext>
              </c:extLst>
            </c:dLbl>
            <c:dLbl>
              <c:idx val="2"/>
              <c:layout>
                <c:manualLayout>
                  <c:x val="1.8115942028984844E-3"/>
                  <c:y val="-0.15311004784689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61-42F4-879F-AF6C610D1A21}"/>
                </c:ext>
              </c:extLst>
            </c:dLbl>
            <c:dLbl>
              <c:idx val="3"/>
              <c:layout>
                <c:manualLayout>
                  <c:x val="-5.4347826086957188E-3"/>
                  <c:y val="-0.210526315789473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61-42F4-879F-AF6C610D1A21}"/>
                </c:ext>
              </c:extLst>
            </c:dLbl>
            <c:dLbl>
              <c:idx val="4"/>
              <c:layout>
                <c:manualLayout>
                  <c:x val="-5.434782608695652E-3"/>
                  <c:y val="-0.27113237639553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61-42F4-879F-AF6C610D1A21}"/>
                </c:ext>
              </c:extLst>
            </c:dLbl>
            <c:dLbl>
              <c:idx val="5"/>
              <c:layout>
                <c:manualLayout>
                  <c:x val="1.8115942028984178E-3"/>
                  <c:y val="-0.37639553429027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61-42F4-879F-AF6C610D1A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'Savings &amp; Investments'!$E$3:$J$3</c:f>
              <c:numCache>
                <c:formatCode>#,##0" Years"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'Savings &amp; Investments'!$E$4:$J$4</c:f>
              <c:numCache>
                <c:formatCode>"$"#,##0.00_);[Red]\("$"#,##0.00\)</c:formatCode>
                <c:ptCount val="6"/>
                <c:pt idx="0">
                  <c:v>57421.355523150101</c:v>
                </c:pt>
                <c:pt idx="1">
                  <c:v>124696.75707270291</c:v>
                </c:pt>
                <c:pt idx="2">
                  <c:v>211035.22750113026</c:v>
                </c:pt>
                <c:pt idx="3">
                  <c:v>321838.45281417156</c:v>
                </c:pt>
                <c:pt idx="4">
                  <c:v>464038.73362584319</c:v>
                </c:pt>
                <c:pt idx="5">
                  <c:v>646532.69809113885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1-42F4-879F-AF6C610D1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43392975"/>
        <c:axId val="1943393807"/>
      </c:barChart>
      <c:catAx>
        <c:axId val="1943392975"/>
        <c:scaling>
          <c:orientation val="minMax"/>
        </c:scaling>
        <c:delete val="0"/>
        <c:axPos val="b"/>
        <c:numFmt formatCode="#,##0&quot; Years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93807"/>
        <c:crosses val="autoZero"/>
        <c:auto val="1"/>
        <c:lblAlgn val="ctr"/>
        <c:lblOffset val="100"/>
        <c:noMultiLvlLbl val="0"/>
      </c:catAx>
      <c:valAx>
        <c:axId val="1943393807"/>
        <c:scaling>
          <c:orientation val="minMax"/>
        </c:scaling>
        <c:delete val="0"/>
        <c:axPos val="l"/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9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Savings &amp; Investments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'Savings &amp; Investments'!$A$40:$A$41</c:f>
              <c:strCache>
                <c:ptCount val="2"/>
                <c:pt idx="0">
                  <c:v>Annual Emergency Savings</c:v>
                </c:pt>
                <c:pt idx="1">
                  <c:v>Annual Investments</c:v>
                </c:pt>
              </c:strCache>
            </c:strRef>
          </c:cat>
          <c:val>
            <c:numRef>
              <c:f>'Savings &amp; Investments'!$B$40:$B$41</c:f>
              <c:numCache>
                <c:formatCode>"$"#,##0.00</c:formatCode>
                <c:ptCount val="2"/>
                <c:pt idx="0">
                  <c:v>9000</c:v>
                </c:pt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C-47C3-919C-F8DA9875DD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12032463"/>
        <c:axId val="1812032047"/>
      </c:barChart>
      <c:catAx>
        <c:axId val="181203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032047"/>
        <c:crosses val="autoZero"/>
        <c:auto val="1"/>
        <c:lblAlgn val="ctr"/>
        <c:lblOffset val="100"/>
        <c:noMultiLvlLbl val="0"/>
      </c:catAx>
      <c:valAx>
        <c:axId val="1812032047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032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Return by Risk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'Savings &amp; Investments'!$D$8</c:f>
              <c:strCache>
                <c:ptCount val="1"/>
                <c:pt idx="0">
                  <c:v>Conservative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0960015474944246E-2"/>
                  <c:y val="-5.1473093057434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F-4DAF-A00F-C6D1DE84C7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'Savings &amp; Investments'!$E$3:$J$3</c:f>
              <c:numCache>
                <c:formatCode>#,##0" Years"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'Savings &amp; Investments'!$E$8:$J$8</c:f>
              <c:numCache>
                <c:formatCode>"$"#,##0.00_);[Red]\("$"#,##0.00\)</c:formatCode>
                <c:ptCount val="6"/>
                <c:pt idx="0">
                  <c:v>54293.118374357626</c:v>
                </c:pt>
                <c:pt idx="1">
                  <c:v>111552.83189320184</c:v>
                </c:pt>
                <c:pt idx="2">
                  <c:v>178066.67602373875</c:v>
                </c:pt>
                <c:pt idx="3">
                  <c:v>255330.27357152192</c:v>
                </c:pt>
                <c:pt idx="4">
                  <c:v>345080.96508635918</c:v>
                </c:pt>
                <c:pt idx="5">
                  <c:v>449336.87450618483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F-4DAF-A00F-C6D1DE84C7A7}"/>
            </c:ext>
          </c:extLst>
        </c:ser>
        <c:ser>
          <c:idx val="1"/>
          <c:order val="1"/>
          <c:tx>
            <c:strRef>
              <c:f>'Savings &amp; Investments'!$D$9</c:f>
              <c:strCache>
                <c:ptCount val="1"/>
                <c:pt idx="0">
                  <c:v>Moderate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1.6143059790936536E-2"/>
                  <c:y val="-8.0315285064027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F-4DAF-A00F-C6D1DE84C7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'Savings &amp; Investments'!$E$3:$J$3</c:f>
              <c:numCache>
                <c:formatCode>#,##0" Years"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'Savings &amp; Investments'!$E$9:$J$9</c:f>
              <c:numCache>
                <c:formatCode>"$"#,##0.00_);[Red]\("$"#,##0.00\)</c:formatCode>
                <c:ptCount val="6"/>
                <c:pt idx="0">
                  <c:v>57421.355523150101</c:v>
                </c:pt>
                <c:pt idx="1">
                  <c:v>124696.75707270291</c:v>
                </c:pt>
                <c:pt idx="2">
                  <c:v>211035.22750113026</c:v>
                </c:pt>
                <c:pt idx="3">
                  <c:v>321838.45281417156</c:v>
                </c:pt>
                <c:pt idx="4">
                  <c:v>464038.73362584319</c:v>
                </c:pt>
                <c:pt idx="5">
                  <c:v>646532.69809113885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F-4DAF-A00F-C6D1DE84C7A7}"/>
            </c:ext>
          </c:extLst>
        </c:ser>
        <c:ser>
          <c:idx val="2"/>
          <c:order val="2"/>
          <c:tx>
            <c:strRef>
              <c:f>'Savings &amp; Investments'!$D$10</c:f>
              <c:strCache>
                <c:ptCount val="1"/>
                <c:pt idx="0">
                  <c:v>Aggressive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336849331694792E-2"/>
                  <c:y val="-7.619497192022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F-4DAF-A00F-C6D1DE84C7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'Savings &amp; Investments'!$E$3:$J$3</c:f>
              <c:numCache>
                <c:formatCode>#,##0" Years"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'Savings &amp; Investments'!$E$10:$J$10</c:f>
              <c:numCache>
                <c:formatCode>"$"#,##0.00_);[Red]\("$"#,##0.00\)</c:formatCode>
                <c:ptCount val="6"/>
                <c:pt idx="0">
                  <c:v>60782.802534154347</c:v>
                </c:pt>
                <c:pt idx="1">
                  <c:v>139861.91245863074</c:v>
                </c:pt>
                <c:pt idx="2">
                  <c:v>251966.45619535996</c:v>
                </c:pt>
                <c:pt idx="3">
                  <c:v>410888.68911404849</c:v>
                </c:pt>
                <c:pt idx="4">
                  <c:v>636180.86081383924</c:v>
                </c:pt>
                <c:pt idx="5">
                  <c:v>955560.73420875473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CF-4DAF-A00F-C6D1DE84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196735"/>
        <c:axId val="1992202559"/>
      </c:lineChart>
      <c:catAx>
        <c:axId val="1992196735"/>
        <c:scaling>
          <c:orientation val="minMax"/>
        </c:scaling>
        <c:delete val="0"/>
        <c:axPos val="b"/>
        <c:numFmt formatCode="#,##0&quot; Years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202559"/>
        <c:crosses val="autoZero"/>
        <c:auto val="1"/>
        <c:lblAlgn val="ctr"/>
        <c:lblOffset val="100"/>
        <c:noMultiLvlLbl val="0"/>
      </c:catAx>
      <c:valAx>
        <c:axId val="1992202559"/>
        <c:scaling>
          <c:orientation val="minMax"/>
        </c:scaling>
        <c:delete val="0"/>
        <c:axPos val="l"/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1967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26670</xdr:rowOff>
    </xdr:from>
    <xdr:to>
      <xdr:col>14</xdr:col>
      <xdr:colOff>45720</xdr:colOff>
      <xdr:row>36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471DE6-3096-4411-99ED-D5B00EF8E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209549</xdr:colOff>
      <xdr:row>20</xdr:row>
      <xdr:rowOff>95250</xdr:rowOff>
    </xdr:from>
    <xdr:to>
      <xdr:col>25</xdr:col>
      <xdr:colOff>158749</xdr:colOff>
      <xdr:row>45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CA7271-6617-44F3-9CD8-5C72295AB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137583</xdr:colOff>
      <xdr:row>2</xdr:row>
      <xdr:rowOff>103717</xdr:rowOff>
    </xdr:from>
    <xdr:to>
      <xdr:col>25</xdr:col>
      <xdr:colOff>507999</xdr:colOff>
      <xdr:row>17</xdr:row>
      <xdr:rowOff>107527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AF6CDF-ABAB-4D04-8A15-F55485E01E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23811</xdr:rowOff>
    </xdr:from>
    <xdr:to>
      <xdr:col>4</xdr:col>
      <xdr:colOff>95249</xdr:colOff>
      <xdr:row>68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BC254D-8EA4-0875-7A66-D1FEE70E0B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12</xdr:row>
      <xdr:rowOff>102870</xdr:rowOff>
    </xdr:from>
    <xdr:to>
      <xdr:col>9</xdr:col>
      <xdr:colOff>1264920</xdr:colOff>
      <xdr:row>33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7EB084-F904-4C6A-94CC-8EBCF5B16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396240</xdr:colOff>
      <xdr:row>37</xdr:row>
      <xdr:rowOff>34290</xdr:rowOff>
    </xdr:from>
    <xdr:to>
      <xdr:col>9</xdr:col>
      <xdr:colOff>1158240</xdr:colOff>
      <xdr:row>52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215116-F04A-4026-A82C-79F3F7F32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211455</xdr:colOff>
      <xdr:row>9</xdr:row>
      <xdr:rowOff>123825</xdr:rowOff>
    </xdr:from>
    <xdr:to>
      <xdr:col>20</xdr:col>
      <xdr:colOff>485775</xdr:colOff>
      <xdr:row>36</xdr:row>
      <xdr:rowOff>74295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13381A-DB4F-4712-BBB6-83F520506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voLmMyD7y4Q" TargetMode="External"/><Relationship Id="rId1" Type="http://schemas.openxmlformats.org/officeDocument/2006/relationships/hyperlink" Target="Health%20and%20Wellness%20Presentation%20For%20CG%20Atlantic%20Bah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7CC8-688B-462A-86D9-9D26A4D938BF}">
  <dimension ref="A1:R46"/>
  <sheetViews>
    <sheetView showGridLines="0" zoomScale="90" zoomScaleNormal="90" workbookViewId="0">
      <selection activeCell="C45" sqref="C45"/>
    </sheetView>
  </sheetViews>
  <sheetFormatPr baseColWidth="10" defaultColWidth="8.83203125" defaultRowHeight="15" x14ac:dyDescent="0.2"/>
  <cols>
    <col min="1" max="1" width="17.6640625" customWidth="1"/>
    <col min="2" max="2" width="10.1640625" bestFit="1" customWidth="1"/>
    <col min="3" max="3" width="5.83203125" bestFit="1" customWidth="1"/>
    <col min="4" max="4" width="13.5" bestFit="1" customWidth="1"/>
    <col min="5" max="5" width="9.83203125" bestFit="1" customWidth="1"/>
    <col min="6" max="6" width="0" hidden="1" customWidth="1"/>
    <col min="7" max="7" width="3.5" customWidth="1"/>
    <col min="8" max="8" width="22.5" bestFit="1" customWidth="1"/>
    <col min="9" max="9" width="9.83203125" bestFit="1" customWidth="1"/>
    <col min="10" max="10" width="11.33203125" hidden="1" customWidth="1"/>
    <col min="11" max="11" width="2.83203125" customWidth="1"/>
    <col min="12" max="12" width="13.83203125" bestFit="1" customWidth="1"/>
    <col min="14" max="14" width="11.33203125" hidden="1" customWidth="1"/>
    <col min="15" max="16" width="11.33203125" customWidth="1"/>
    <col min="18" max="18" width="22.5" bestFit="1" customWidth="1"/>
    <col min="20" max="20" width="11.6640625" customWidth="1"/>
  </cols>
  <sheetData>
    <row r="1" spans="1:16" s="39" customFormat="1" ht="29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8"/>
      <c r="P1" s="38"/>
    </row>
    <row r="2" spans="1:16" s="37" customFormat="1" ht="21" x14ac:dyDescent="0.25">
      <c r="A2" s="37" t="s">
        <v>1</v>
      </c>
      <c r="D2" s="37" t="s">
        <v>2</v>
      </c>
      <c r="F2" s="37" t="s">
        <v>27</v>
      </c>
      <c r="H2" s="37" t="s">
        <v>15</v>
      </c>
      <c r="J2" s="37" t="s">
        <v>27</v>
      </c>
      <c r="L2" s="37" t="s">
        <v>16</v>
      </c>
      <c r="N2" s="37" t="s">
        <v>27</v>
      </c>
    </row>
    <row r="3" spans="1:16" x14ac:dyDescent="0.2">
      <c r="A3" s="19" t="s">
        <v>3</v>
      </c>
      <c r="B3" s="17">
        <f>60000/12</f>
        <v>5000</v>
      </c>
      <c r="D3" s="19" t="s">
        <v>43</v>
      </c>
      <c r="E3" s="18">
        <v>1250</v>
      </c>
      <c r="F3" s="12">
        <f t="shared" ref="F3:F10" si="0">E3/$B$20</f>
        <v>0.25</v>
      </c>
      <c r="G3" s="2"/>
      <c r="H3" s="19" t="s">
        <v>11</v>
      </c>
      <c r="I3" s="18">
        <v>750</v>
      </c>
      <c r="J3" s="12">
        <f>I3/$B$20</f>
        <v>0.15</v>
      </c>
      <c r="K3" s="12"/>
      <c r="L3" s="2" t="s">
        <v>28</v>
      </c>
      <c r="M3" s="18">
        <f>B20-E20-I20</f>
        <v>0</v>
      </c>
      <c r="N3" s="12">
        <f>M3/$B$20</f>
        <v>0</v>
      </c>
      <c r="O3" s="12"/>
      <c r="P3" s="12"/>
    </row>
    <row r="4" spans="1:16" x14ac:dyDescent="0.2">
      <c r="A4" s="19" t="s">
        <v>4</v>
      </c>
      <c r="B4" s="17">
        <v>0</v>
      </c>
      <c r="D4" s="19" t="s">
        <v>37</v>
      </c>
      <c r="E4" s="18">
        <v>150</v>
      </c>
      <c r="F4" s="12">
        <f t="shared" si="0"/>
        <v>0.03</v>
      </c>
      <c r="G4" s="2"/>
      <c r="H4" s="19" t="s">
        <v>12</v>
      </c>
      <c r="I4" s="18">
        <v>750</v>
      </c>
      <c r="J4" s="12">
        <f>I4/$B$20</f>
        <v>0.15</v>
      </c>
      <c r="K4" s="12"/>
      <c r="L4" s="2"/>
    </row>
    <row r="5" spans="1:16" x14ac:dyDescent="0.2">
      <c r="D5" s="19" t="s">
        <v>5</v>
      </c>
      <c r="E5" s="18">
        <v>200</v>
      </c>
      <c r="F5" s="12">
        <f t="shared" si="0"/>
        <v>0.04</v>
      </c>
      <c r="G5" s="2"/>
    </row>
    <row r="6" spans="1:16" x14ac:dyDescent="0.2">
      <c r="D6" s="19" t="s">
        <v>7</v>
      </c>
      <c r="E6" s="18">
        <v>500</v>
      </c>
      <c r="F6" s="12">
        <f t="shared" si="0"/>
        <v>0.1</v>
      </c>
      <c r="G6" s="2"/>
    </row>
    <row r="7" spans="1:16" x14ac:dyDescent="0.2">
      <c r="D7" s="19" t="s">
        <v>6</v>
      </c>
      <c r="E7" s="18">
        <v>100</v>
      </c>
      <c r="F7" s="12">
        <f t="shared" si="0"/>
        <v>0.02</v>
      </c>
      <c r="G7" s="2"/>
    </row>
    <row r="8" spans="1:16" x14ac:dyDescent="0.2">
      <c r="D8" s="19" t="s">
        <v>8</v>
      </c>
      <c r="E8" s="18">
        <v>50</v>
      </c>
      <c r="F8" s="12">
        <f t="shared" si="0"/>
        <v>0.01</v>
      </c>
      <c r="G8" s="2"/>
      <c r="H8" s="2"/>
    </row>
    <row r="9" spans="1:16" x14ac:dyDescent="0.2">
      <c r="D9" s="19" t="s">
        <v>38</v>
      </c>
      <c r="E9" s="18">
        <v>115</v>
      </c>
      <c r="F9" s="12">
        <f t="shared" si="0"/>
        <v>2.3E-2</v>
      </c>
      <c r="G9" s="2"/>
      <c r="H9" s="2"/>
    </row>
    <row r="10" spans="1:16" x14ac:dyDescent="0.2">
      <c r="D10" s="19" t="s">
        <v>30</v>
      </c>
      <c r="E10" s="18">
        <v>50</v>
      </c>
      <c r="F10" s="12">
        <f t="shared" si="0"/>
        <v>0.01</v>
      </c>
      <c r="G10" s="2"/>
      <c r="H10" s="2"/>
    </row>
    <row r="11" spans="1:16" x14ac:dyDescent="0.2">
      <c r="D11" s="13" t="s">
        <v>41</v>
      </c>
      <c r="E11" s="14">
        <f>SUM(E3:E10)</f>
        <v>2415</v>
      </c>
      <c r="F11" s="12"/>
      <c r="G11" s="2"/>
      <c r="H11" s="2"/>
    </row>
    <row r="12" spans="1:16" x14ac:dyDescent="0.2">
      <c r="E12" s="2"/>
      <c r="F12" s="12"/>
      <c r="G12" s="2"/>
      <c r="H12" s="2"/>
    </row>
    <row r="13" spans="1:16" x14ac:dyDescent="0.2">
      <c r="D13" s="19" t="s">
        <v>39</v>
      </c>
      <c r="E13" s="18">
        <v>75</v>
      </c>
      <c r="F13" s="12">
        <f>E13/$B$20</f>
        <v>1.4999999999999999E-2</v>
      </c>
      <c r="G13" s="2"/>
    </row>
    <row r="14" spans="1:16" x14ac:dyDescent="0.2">
      <c r="D14" s="19" t="s">
        <v>9</v>
      </c>
      <c r="E14" s="18">
        <v>250</v>
      </c>
      <c r="F14" s="12">
        <f>E14/$B$20</f>
        <v>0.05</v>
      </c>
      <c r="G14" s="2"/>
    </row>
    <row r="15" spans="1:16" x14ac:dyDescent="0.2">
      <c r="D15" s="19" t="s">
        <v>10</v>
      </c>
      <c r="E15" s="18">
        <v>400</v>
      </c>
      <c r="F15" s="12">
        <f>E15/$B$20</f>
        <v>0.08</v>
      </c>
      <c r="G15" s="2"/>
    </row>
    <row r="16" spans="1:16" x14ac:dyDescent="0.2">
      <c r="D16" s="19" t="s">
        <v>31</v>
      </c>
      <c r="E16" s="18">
        <v>200</v>
      </c>
      <c r="F16" s="12">
        <f>E16/$B$20</f>
        <v>0.04</v>
      </c>
      <c r="G16" s="2"/>
      <c r="H16" s="2"/>
      <c r="J16" s="5">
        <f>SUM(F3:F10)</f>
        <v>0.4830000000000001</v>
      </c>
    </row>
    <row r="17" spans="1:18" x14ac:dyDescent="0.2">
      <c r="D17" s="19" t="s">
        <v>56</v>
      </c>
      <c r="E17" s="18">
        <v>160</v>
      </c>
      <c r="F17" s="12">
        <f>E17/$B$20</f>
        <v>3.2000000000000001E-2</v>
      </c>
      <c r="G17" s="2"/>
      <c r="J17" s="5">
        <f>SUM(F13:F17)</f>
        <v>0.21700000000000003</v>
      </c>
    </row>
    <row r="18" spans="1:18" x14ac:dyDescent="0.2">
      <c r="D18" s="13" t="s">
        <v>42</v>
      </c>
      <c r="E18" s="14">
        <f>SUM(E13:E17)</f>
        <v>1085</v>
      </c>
      <c r="F18" s="12"/>
      <c r="G18" s="2"/>
      <c r="J18" s="5"/>
    </row>
    <row r="19" spans="1:18" x14ac:dyDescent="0.2">
      <c r="E19" s="2"/>
      <c r="F19" s="12"/>
      <c r="G19" s="2"/>
      <c r="H19" s="2"/>
    </row>
    <row r="20" spans="1:18" ht="16" thickBot="1" x14ac:dyDescent="0.25">
      <c r="A20" s="3" t="s">
        <v>14</v>
      </c>
      <c r="B20" s="4">
        <f>SUM(B3:B17)</f>
        <v>5000</v>
      </c>
      <c r="C20" s="2"/>
      <c r="D20" s="4" t="s">
        <v>13</v>
      </c>
      <c r="E20" s="4">
        <f>E11+E18</f>
        <v>3500</v>
      </c>
      <c r="F20" s="12">
        <f>E20/$B$20</f>
        <v>0.7</v>
      </c>
      <c r="G20" s="2"/>
      <c r="H20" s="3" t="s">
        <v>15</v>
      </c>
      <c r="I20" s="4">
        <f>SUM(I3:I17)</f>
        <v>1500</v>
      </c>
      <c r="J20" s="12">
        <f t="shared" ref="J20" si="1">I20/$B$20</f>
        <v>0.3</v>
      </c>
      <c r="K20" s="12"/>
      <c r="L20" s="4" t="s">
        <v>16</v>
      </c>
      <c r="M20" s="4">
        <f>M3</f>
        <v>0</v>
      </c>
      <c r="N20" s="12">
        <f t="shared" ref="N20" si="2">M20/$B$20</f>
        <v>0</v>
      </c>
      <c r="O20" s="12"/>
      <c r="P20" s="12"/>
    </row>
    <row r="21" spans="1:18" ht="16" thickTop="1" x14ac:dyDescent="0.2">
      <c r="B21" s="2"/>
      <c r="C21" s="2"/>
      <c r="D21" s="2"/>
      <c r="E21" s="2"/>
      <c r="F21" s="2"/>
      <c r="G21" s="2"/>
      <c r="I21" s="2"/>
      <c r="J21" s="2"/>
      <c r="K21" s="2"/>
      <c r="L21" s="2"/>
      <c r="M21" s="2"/>
    </row>
    <row r="22" spans="1:18" x14ac:dyDescent="0.2">
      <c r="E22" s="2"/>
      <c r="F22" s="2"/>
      <c r="G22" s="2"/>
    </row>
    <row r="23" spans="1:18" x14ac:dyDescent="0.2">
      <c r="E23" s="2"/>
      <c r="F23" s="2"/>
      <c r="G23" s="2"/>
    </row>
    <row r="26" spans="1:18" x14ac:dyDescent="0.2">
      <c r="R26" s="2"/>
    </row>
    <row r="41" spans="1:3" x14ac:dyDescent="0.2">
      <c r="A41" t="str">
        <f>D11</f>
        <v>Needs</v>
      </c>
      <c r="B41" s="2">
        <f>E11</f>
        <v>2415</v>
      </c>
      <c r="C41" s="12">
        <f>B41/$B$45</f>
        <v>0.48299999999999998</v>
      </c>
    </row>
    <row r="42" spans="1:3" x14ac:dyDescent="0.2">
      <c r="A42" t="str">
        <f>D18</f>
        <v>Wants</v>
      </c>
      <c r="B42" s="2">
        <f>E18</f>
        <v>1085</v>
      </c>
      <c r="C42" s="12">
        <f>B42/$B$45</f>
        <v>0.217</v>
      </c>
    </row>
    <row r="43" spans="1:3" x14ac:dyDescent="0.2">
      <c r="A43" t="str">
        <f>H20</f>
        <v>Savings/Investments</v>
      </c>
      <c r="B43" s="2">
        <f>I20</f>
        <v>1500</v>
      </c>
      <c r="C43" s="12">
        <f>B43/$B$45</f>
        <v>0.3</v>
      </c>
    </row>
    <row r="44" spans="1:3" x14ac:dyDescent="0.2">
      <c r="A44" s="2" t="str">
        <f>L20</f>
        <v>Cash Leftover</v>
      </c>
      <c r="B44" s="2">
        <f>M20</f>
        <v>0</v>
      </c>
      <c r="C44" s="12">
        <f>B44/$B$45</f>
        <v>0</v>
      </c>
    </row>
    <row r="45" spans="1:3" ht="16" thickBot="1" x14ac:dyDescent="0.25">
      <c r="B45" s="4">
        <f>SUM(B41:B44)</f>
        <v>5000</v>
      </c>
      <c r="C45" s="5">
        <f>SUM(C41:C44)</f>
        <v>1</v>
      </c>
    </row>
    <row r="46" spans="1:3" ht="16" thickTop="1" x14ac:dyDescent="0.2"/>
  </sheetData>
  <mergeCells count="1">
    <mergeCell ref="A1:N1"/>
  </mergeCells>
  <conditionalFormatting sqref="M20">
    <cfRule type="cellIs" dxfId="2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6132-45F0-4A16-A62F-1C35DCEB8B72}">
  <dimension ref="A1:D46"/>
  <sheetViews>
    <sheetView showGridLines="0" workbookViewId="0">
      <selection activeCell="I13" sqref="I13"/>
    </sheetView>
  </sheetViews>
  <sheetFormatPr baseColWidth="10" defaultColWidth="8.83203125" defaultRowHeight="15" x14ac:dyDescent="0.2"/>
  <cols>
    <col min="1" max="1" width="20.83203125" customWidth="1"/>
    <col min="2" max="2" width="21.5" customWidth="1"/>
    <col min="3" max="3" width="25.33203125" customWidth="1"/>
    <col min="4" max="4" width="13.33203125" customWidth="1"/>
  </cols>
  <sheetData>
    <row r="1" spans="1:4" ht="21" x14ac:dyDescent="0.25">
      <c r="A1" s="45" t="s">
        <v>44</v>
      </c>
      <c r="B1" s="45"/>
      <c r="C1" s="45"/>
      <c r="D1" s="45"/>
    </row>
    <row r="3" spans="1:4" x14ac:dyDescent="0.2">
      <c r="A3" s="24" t="s">
        <v>57</v>
      </c>
      <c r="B3" s="25">
        <v>44927</v>
      </c>
    </row>
    <row r="4" spans="1:4" x14ac:dyDescent="0.2">
      <c r="A4" s="24"/>
      <c r="B4" s="25"/>
    </row>
    <row r="5" spans="1:4" ht="48" x14ac:dyDescent="0.2">
      <c r="A5" s="32"/>
      <c r="B5" s="35" t="s">
        <v>65</v>
      </c>
      <c r="C5" s="36" t="s">
        <v>66</v>
      </c>
      <c r="D5" s="33"/>
    </row>
    <row r="6" spans="1:4" ht="16" x14ac:dyDescent="0.2">
      <c r="A6" s="32"/>
      <c r="B6" s="34" t="s">
        <v>64</v>
      </c>
      <c r="C6" s="34" t="s">
        <v>64</v>
      </c>
      <c r="D6" s="33"/>
    </row>
    <row r="7" spans="1:4" ht="21" x14ac:dyDescent="0.25">
      <c r="A7" s="44" t="s">
        <v>59</v>
      </c>
      <c r="B7" s="44"/>
      <c r="C7" s="44"/>
      <c r="D7" s="44"/>
    </row>
    <row r="8" spans="1:4" x14ac:dyDescent="0.2">
      <c r="A8" s="20"/>
      <c r="B8" s="23" t="s">
        <v>45</v>
      </c>
      <c r="C8" s="23" t="s">
        <v>46</v>
      </c>
      <c r="D8" s="23" t="s">
        <v>55</v>
      </c>
    </row>
    <row r="9" spans="1:4" x14ac:dyDescent="0.2">
      <c r="A9" s="20" t="s">
        <v>47</v>
      </c>
      <c r="B9" s="22">
        <f>'Monthly Budget'!B3</f>
        <v>5000</v>
      </c>
      <c r="C9" s="26">
        <v>5000</v>
      </c>
      <c r="D9" s="22">
        <f>C9-B9</f>
        <v>0</v>
      </c>
    </row>
    <row r="10" spans="1:4" x14ac:dyDescent="0.2">
      <c r="A10" s="20" t="s">
        <v>48</v>
      </c>
      <c r="B10" s="22">
        <f>'Monthly Budget'!B4</f>
        <v>0</v>
      </c>
      <c r="C10" s="26">
        <v>0</v>
      </c>
      <c r="D10" s="22">
        <f t="shared" ref="D10:D12" si="0">C10-B10</f>
        <v>0</v>
      </c>
    </row>
    <row r="11" spans="1:4" x14ac:dyDescent="0.2">
      <c r="A11" s="20" t="s">
        <v>49</v>
      </c>
      <c r="B11" s="22">
        <f>'Monthly Budget'!B5</f>
        <v>0</v>
      </c>
      <c r="C11" s="26">
        <v>0</v>
      </c>
      <c r="D11" s="22">
        <f t="shared" si="0"/>
        <v>0</v>
      </c>
    </row>
    <row r="12" spans="1:4" x14ac:dyDescent="0.2">
      <c r="A12" s="20" t="s">
        <v>50</v>
      </c>
      <c r="B12" s="22">
        <f>'Monthly Budget'!B6</f>
        <v>0</v>
      </c>
      <c r="C12" s="26">
        <v>0</v>
      </c>
      <c r="D12" s="22">
        <f t="shared" si="0"/>
        <v>0</v>
      </c>
    </row>
    <row r="13" spans="1:4" x14ac:dyDescent="0.2">
      <c r="A13" s="23" t="s">
        <v>58</v>
      </c>
      <c r="B13" s="23">
        <f>SUM(B9:B12)</f>
        <v>5000</v>
      </c>
      <c r="C13" s="23">
        <f>SUM(C9:C12)</f>
        <v>5000</v>
      </c>
      <c r="D13" s="23">
        <f>SUM(D9:D12)</f>
        <v>0</v>
      </c>
    </row>
    <row r="15" spans="1:4" ht="21" x14ac:dyDescent="0.25">
      <c r="A15" s="41" t="s">
        <v>51</v>
      </c>
      <c r="B15" s="41"/>
      <c r="C15" s="41"/>
      <c r="D15" s="41"/>
    </row>
    <row r="16" spans="1:4" x14ac:dyDescent="0.2">
      <c r="A16" s="27" t="s">
        <v>52</v>
      </c>
      <c r="B16" s="27" t="s">
        <v>53</v>
      </c>
      <c r="C16" s="27" t="s">
        <v>54</v>
      </c>
      <c r="D16" s="27" t="s">
        <v>55</v>
      </c>
    </row>
    <row r="17" spans="1:4" x14ac:dyDescent="0.2">
      <c r="A17" s="20" t="str">
        <f>'Monthly Budget'!D3</f>
        <v>Housing</v>
      </c>
      <c r="B17" s="22">
        <f>'Monthly Budget'!E3</f>
        <v>1250</v>
      </c>
      <c r="C17" s="26">
        <v>1250</v>
      </c>
      <c r="D17" s="22">
        <f>C17-B17</f>
        <v>0</v>
      </c>
    </row>
    <row r="18" spans="1:4" x14ac:dyDescent="0.2">
      <c r="A18" s="20" t="str">
        <f>'Monthly Budget'!D4</f>
        <v>Auto Loan</v>
      </c>
      <c r="B18" s="22">
        <f>'Monthly Budget'!E4</f>
        <v>150</v>
      </c>
      <c r="C18" s="26">
        <v>150</v>
      </c>
      <c r="D18" s="22">
        <f t="shared" ref="D18:D29" si="1">C18-B18</f>
        <v>0</v>
      </c>
    </row>
    <row r="19" spans="1:4" x14ac:dyDescent="0.2">
      <c r="A19" s="20" t="str">
        <f>'Monthly Budget'!D5</f>
        <v>Electric</v>
      </c>
      <c r="B19" s="22">
        <f>'Monthly Budget'!E5</f>
        <v>200</v>
      </c>
      <c r="C19" s="26">
        <v>250</v>
      </c>
      <c r="D19" s="22">
        <f t="shared" si="1"/>
        <v>50</v>
      </c>
    </row>
    <row r="20" spans="1:4" x14ac:dyDescent="0.2">
      <c r="A20" s="20" t="str">
        <f>'Monthly Budget'!D6</f>
        <v>Groceries</v>
      </c>
      <c r="B20" s="22">
        <f>'Monthly Budget'!E6</f>
        <v>500</v>
      </c>
      <c r="C20" s="26">
        <v>450</v>
      </c>
      <c r="D20" s="22">
        <f t="shared" si="1"/>
        <v>-50</v>
      </c>
    </row>
    <row r="21" spans="1:4" x14ac:dyDescent="0.2">
      <c r="A21" s="20" t="str">
        <f>'Monthly Budget'!D7</f>
        <v>Gas</v>
      </c>
      <c r="B21" s="22">
        <f>'Monthly Budget'!E7</f>
        <v>100</v>
      </c>
      <c r="C21" s="26">
        <v>89</v>
      </c>
      <c r="D21" s="22">
        <f t="shared" si="1"/>
        <v>-11</v>
      </c>
    </row>
    <row r="22" spans="1:4" x14ac:dyDescent="0.2">
      <c r="A22" s="20" t="str">
        <f>'Monthly Budget'!D8</f>
        <v>Cell Phone</v>
      </c>
      <c r="B22" s="22">
        <f>'Monthly Budget'!E8</f>
        <v>50</v>
      </c>
      <c r="C22" s="26">
        <v>50</v>
      </c>
      <c r="D22" s="22">
        <f t="shared" si="1"/>
        <v>0</v>
      </c>
    </row>
    <row r="23" spans="1:4" x14ac:dyDescent="0.2">
      <c r="A23" s="20" t="str">
        <f>'Monthly Budget'!D9</f>
        <v>Internet</v>
      </c>
      <c r="B23" s="22">
        <f>'Monthly Budget'!E9</f>
        <v>115</v>
      </c>
      <c r="C23" s="26">
        <v>115</v>
      </c>
      <c r="D23" s="22">
        <f t="shared" si="1"/>
        <v>0</v>
      </c>
    </row>
    <row r="24" spans="1:4" x14ac:dyDescent="0.2">
      <c r="A24" s="20" t="str">
        <f>'Monthly Budget'!D10</f>
        <v>Insurance</v>
      </c>
      <c r="B24" s="22">
        <f>'Monthly Budget'!E10</f>
        <v>50</v>
      </c>
      <c r="C24" s="26">
        <v>50</v>
      </c>
      <c r="D24" s="22">
        <f t="shared" si="1"/>
        <v>0</v>
      </c>
    </row>
    <row r="25" spans="1:4" x14ac:dyDescent="0.2">
      <c r="A25" s="20" t="str">
        <f>'Monthly Budget'!D13</f>
        <v>TV</v>
      </c>
      <c r="B25" s="22">
        <f>'Monthly Budget'!E13</f>
        <v>75</v>
      </c>
      <c r="C25" s="26">
        <v>75</v>
      </c>
      <c r="D25" s="22">
        <f t="shared" si="1"/>
        <v>0</v>
      </c>
    </row>
    <row r="26" spans="1:4" x14ac:dyDescent="0.2">
      <c r="A26" s="20" t="str">
        <f>'Monthly Budget'!D14</f>
        <v>Personal Care</v>
      </c>
      <c r="B26" s="22">
        <f>'Monthly Budget'!E14</f>
        <v>250</v>
      </c>
      <c r="C26" s="26">
        <v>215</v>
      </c>
      <c r="D26" s="22">
        <f t="shared" si="1"/>
        <v>-35</v>
      </c>
    </row>
    <row r="27" spans="1:4" x14ac:dyDescent="0.2">
      <c r="A27" s="20" t="str">
        <f>'Monthly Budget'!D15</f>
        <v>Entertainment</v>
      </c>
      <c r="B27" s="22">
        <f>'Monthly Budget'!E15</f>
        <v>400</v>
      </c>
      <c r="C27" s="26">
        <v>250</v>
      </c>
      <c r="D27" s="22">
        <f t="shared" si="1"/>
        <v>-150</v>
      </c>
    </row>
    <row r="28" spans="1:4" x14ac:dyDescent="0.2">
      <c r="A28" s="20" t="str">
        <f>'Monthly Budget'!D16</f>
        <v>Travel</v>
      </c>
      <c r="B28" s="22">
        <f>'Monthly Budget'!E16</f>
        <v>200</v>
      </c>
      <c r="C28" s="26">
        <v>200</v>
      </c>
      <c r="D28" s="22">
        <f t="shared" si="1"/>
        <v>0</v>
      </c>
    </row>
    <row r="29" spans="1:4" x14ac:dyDescent="0.2">
      <c r="A29" s="20" t="str">
        <f>'Monthly Budget'!D17</f>
        <v>Other</v>
      </c>
      <c r="B29" s="22">
        <f>'Monthly Budget'!E17</f>
        <v>160</v>
      </c>
      <c r="C29" s="26">
        <v>150</v>
      </c>
      <c r="D29" s="22">
        <f t="shared" si="1"/>
        <v>-10</v>
      </c>
    </row>
    <row r="30" spans="1:4" x14ac:dyDescent="0.2">
      <c r="A30" s="20"/>
      <c r="B30" s="22"/>
      <c r="C30" s="26"/>
      <c r="D30" s="22"/>
    </row>
    <row r="31" spans="1:4" x14ac:dyDescent="0.2">
      <c r="A31" s="27" t="s">
        <v>58</v>
      </c>
      <c r="B31" s="23">
        <f>SUM(B17:B30)</f>
        <v>3500</v>
      </c>
      <c r="C31" s="23">
        <f>SUM(C17:C30)</f>
        <v>3294</v>
      </c>
      <c r="D31" s="23">
        <f>SUM(D17:D30)</f>
        <v>-206</v>
      </c>
    </row>
    <row r="33" spans="1:4" ht="21" x14ac:dyDescent="0.25">
      <c r="A33" s="41" t="s">
        <v>25</v>
      </c>
      <c r="B33" s="41"/>
      <c r="C33" s="41"/>
      <c r="D33" s="41"/>
    </row>
    <row r="34" spans="1:4" x14ac:dyDescent="0.2">
      <c r="A34" s="27" t="s">
        <v>52</v>
      </c>
      <c r="B34" s="27" t="s">
        <v>53</v>
      </c>
      <c r="C34" s="27" t="s">
        <v>54</v>
      </c>
      <c r="D34" s="27" t="s">
        <v>55</v>
      </c>
    </row>
    <row r="35" spans="1:4" x14ac:dyDescent="0.2">
      <c r="A35" s="20" t="str">
        <f>'Monthly Budget'!H3</f>
        <v>Emergency Fund</v>
      </c>
      <c r="B35" s="22">
        <f>'Monthly Budget'!I3</f>
        <v>750</v>
      </c>
      <c r="C35" s="26">
        <v>750</v>
      </c>
      <c r="D35" s="22">
        <f>C35-B35</f>
        <v>0</v>
      </c>
    </row>
    <row r="36" spans="1:4" x14ac:dyDescent="0.2">
      <c r="A36" s="20" t="str">
        <f>'Monthly Budget'!H4</f>
        <v>Investments</v>
      </c>
      <c r="B36" s="22">
        <f>'Monthly Budget'!I4</f>
        <v>750</v>
      </c>
      <c r="C36" s="26">
        <v>750</v>
      </c>
      <c r="D36" s="22">
        <f t="shared" ref="D36:D37" si="2">C36-B36</f>
        <v>0</v>
      </c>
    </row>
    <row r="37" spans="1:4" x14ac:dyDescent="0.2">
      <c r="A37" s="20">
        <f>'Monthly Budget'!H5</f>
        <v>0</v>
      </c>
      <c r="B37" s="22">
        <f>'Monthly Budget'!I5</f>
        <v>0</v>
      </c>
      <c r="C37" s="26">
        <v>0</v>
      </c>
      <c r="D37" s="22">
        <f t="shared" si="2"/>
        <v>0</v>
      </c>
    </row>
    <row r="38" spans="1:4" x14ac:dyDescent="0.2">
      <c r="A38" s="27" t="s">
        <v>58</v>
      </c>
      <c r="B38" s="23">
        <f>SUM(B35:B37)</f>
        <v>1500</v>
      </c>
      <c r="C38" s="23">
        <f t="shared" ref="C38:D38" si="3">SUM(C35:C37)</f>
        <v>1500</v>
      </c>
      <c r="D38" s="23">
        <f t="shared" si="3"/>
        <v>0</v>
      </c>
    </row>
    <row r="42" spans="1:4" ht="16" thickBot="1" x14ac:dyDescent="0.25"/>
    <row r="43" spans="1:4" x14ac:dyDescent="0.2">
      <c r="A43" s="42" t="s">
        <v>63</v>
      </c>
      <c r="B43" s="43"/>
      <c r="C43" s="21"/>
      <c r="D43" s="21"/>
    </row>
    <row r="44" spans="1:4" x14ac:dyDescent="0.2">
      <c r="A44" s="28" t="s">
        <v>60</v>
      </c>
      <c r="B44" s="29">
        <f>C13</f>
        <v>5000</v>
      </c>
    </row>
    <row r="45" spans="1:4" x14ac:dyDescent="0.2">
      <c r="A45" s="28" t="s">
        <v>61</v>
      </c>
      <c r="B45" s="29">
        <f>C31+C38</f>
        <v>4794</v>
      </c>
    </row>
    <row r="46" spans="1:4" ht="16" thickBot="1" x14ac:dyDescent="0.25">
      <c r="A46" s="30" t="s">
        <v>62</v>
      </c>
      <c r="B46" s="31">
        <f>B44-B45</f>
        <v>206</v>
      </c>
    </row>
  </sheetData>
  <mergeCells count="5">
    <mergeCell ref="A15:D15"/>
    <mergeCell ref="A43:B43"/>
    <mergeCell ref="A33:D33"/>
    <mergeCell ref="A7:D7"/>
    <mergeCell ref="A1:D1"/>
  </mergeCells>
  <phoneticPr fontId="9" type="noConversion"/>
  <conditionalFormatting sqref="B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DFF4-8CAC-4E7D-9191-F4A9394C8405}">
  <dimension ref="A1:K41"/>
  <sheetViews>
    <sheetView showGridLines="0" workbookViewId="0">
      <selection activeCell="A31" sqref="A31"/>
    </sheetView>
  </sheetViews>
  <sheetFormatPr baseColWidth="10" defaultColWidth="8.83203125" defaultRowHeight="15" x14ac:dyDescent="0.2"/>
  <cols>
    <col min="1" max="1" width="24.83203125" bestFit="1" customWidth="1"/>
    <col min="2" max="2" width="9.6640625" bestFit="1" customWidth="1"/>
    <col min="4" max="4" width="13.5" bestFit="1" customWidth="1"/>
    <col min="5" max="5" width="11.1640625" bestFit="1" customWidth="1"/>
    <col min="6" max="6" width="13.1640625" bestFit="1" customWidth="1"/>
    <col min="7" max="7" width="14.1640625" bestFit="1" customWidth="1"/>
    <col min="8" max="8" width="15.1640625" bestFit="1" customWidth="1"/>
    <col min="9" max="9" width="17.6640625" bestFit="1" customWidth="1"/>
    <col min="10" max="10" width="18.6640625" bestFit="1" customWidth="1"/>
  </cols>
  <sheetData>
    <row r="1" spans="1:11" s="1" customFormat="1" ht="21" x14ac:dyDescent="0.2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x14ac:dyDescent="0.2">
      <c r="E3" s="7">
        <v>5</v>
      </c>
      <c r="F3" s="7">
        <v>10</v>
      </c>
      <c r="G3" s="7">
        <v>15</v>
      </c>
      <c r="H3" s="7">
        <v>20</v>
      </c>
      <c r="I3" s="7">
        <v>25</v>
      </c>
      <c r="J3" s="7">
        <v>30</v>
      </c>
    </row>
    <row r="4" spans="1:11" x14ac:dyDescent="0.2">
      <c r="D4" t="s">
        <v>29</v>
      </c>
      <c r="E4" s="8">
        <f>FV(($B$10/12),(E3*$B$11),-$B$13,-$B$12,$B$14)</f>
        <v>57421.355523150101</v>
      </c>
      <c r="F4" s="6">
        <f t="shared" ref="F4:J4" si="0">FV(($B$10/12),(F3*$B$11),-$B$13,-$B$12,$B$14)</f>
        <v>124696.75707270291</v>
      </c>
      <c r="G4" s="6">
        <f t="shared" si="0"/>
        <v>211035.22750113026</v>
      </c>
      <c r="H4" s="6">
        <f t="shared" si="0"/>
        <v>321838.45281417156</v>
      </c>
      <c r="I4" s="6">
        <f t="shared" si="0"/>
        <v>464038.73362584319</v>
      </c>
      <c r="J4" s="6">
        <f t="shared" si="0"/>
        <v>646532.69809113885</v>
      </c>
    </row>
    <row r="5" spans="1:11" x14ac:dyDescent="0.2">
      <c r="D5" t="s">
        <v>24</v>
      </c>
      <c r="E5" s="9">
        <f>$B$11*$B$13*E3</f>
        <v>45000</v>
      </c>
      <c r="F5" s="6">
        <f t="shared" ref="F5:J5" si="1">$B$11*$B$13*F3</f>
        <v>90000</v>
      </c>
      <c r="G5" s="6">
        <f t="shared" si="1"/>
        <v>135000</v>
      </c>
      <c r="H5" s="6">
        <f t="shared" si="1"/>
        <v>180000</v>
      </c>
      <c r="I5" s="6">
        <f t="shared" si="1"/>
        <v>225000</v>
      </c>
      <c r="J5" s="6">
        <f t="shared" si="1"/>
        <v>270000</v>
      </c>
    </row>
    <row r="6" spans="1:11" x14ac:dyDescent="0.2">
      <c r="D6" t="s">
        <v>40</v>
      </c>
      <c r="E6" s="9">
        <f>E4-E5</f>
        <v>12421.355523150101</v>
      </c>
      <c r="F6" s="6">
        <f t="shared" ref="F6:J6" si="2">F4-F5</f>
        <v>34696.757072702909</v>
      </c>
      <c r="G6" s="6">
        <f t="shared" si="2"/>
        <v>76035.227501130255</v>
      </c>
      <c r="H6" s="6">
        <f t="shared" si="2"/>
        <v>141838.45281417156</v>
      </c>
      <c r="I6" s="6">
        <f t="shared" si="2"/>
        <v>239038.73362584319</v>
      </c>
      <c r="J6" s="6">
        <f t="shared" si="2"/>
        <v>376532.69809113885</v>
      </c>
    </row>
    <row r="8" spans="1:11" x14ac:dyDescent="0.2">
      <c r="D8" t="s">
        <v>32</v>
      </c>
      <c r="E8" s="6">
        <f>FV(($B$19/12),(E3*$B$11),-$B$13,-$B$12,$B$14)</f>
        <v>54293.118374357626</v>
      </c>
      <c r="F8" s="6">
        <f t="shared" ref="F8:J8" si="3">FV(($B$19/12),(F3*$B$11),-$B$13,-$B$12,$B$14)</f>
        <v>111552.83189320184</v>
      </c>
      <c r="G8" s="6">
        <f t="shared" si="3"/>
        <v>178066.67602373875</v>
      </c>
      <c r="H8" s="6">
        <f t="shared" si="3"/>
        <v>255330.27357152192</v>
      </c>
      <c r="I8" s="6">
        <f t="shared" si="3"/>
        <v>345080.96508635918</v>
      </c>
      <c r="J8" s="6">
        <f t="shared" si="3"/>
        <v>449336.87450618483</v>
      </c>
    </row>
    <row r="9" spans="1:11" x14ac:dyDescent="0.2">
      <c r="A9" s="47" t="s">
        <v>26</v>
      </c>
      <c r="B9" s="48"/>
      <c r="D9" t="s">
        <v>33</v>
      </c>
      <c r="E9" s="6">
        <f>FV(($B$20/12),(E3*$B$11),-$B$13,-$B$12,$B$14)</f>
        <v>57421.355523150101</v>
      </c>
      <c r="F9" s="6">
        <f t="shared" ref="F9:J9" si="4">FV(($B$20/12),(F3*$B$11),-$B$13,-$B$12,$B$14)</f>
        <v>124696.75707270291</v>
      </c>
      <c r="G9" s="6">
        <f t="shared" si="4"/>
        <v>211035.22750113026</v>
      </c>
      <c r="H9" s="6">
        <f t="shared" si="4"/>
        <v>321838.45281417156</v>
      </c>
      <c r="I9" s="6">
        <f t="shared" si="4"/>
        <v>464038.73362584319</v>
      </c>
      <c r="J9" s="6">
        <f t="shared" si="4"/>
        <v>646532.69809113885</v>
      </c>
    </row>
    <row r="10" spans="1:11" x14ac:dyDescent="0.2">
      <c r="A10" s="10" t="s">
        <v>19</v>
      </c>
      <c r="B10" s="15">
        <v>0.05</v>
      </c>
      <c r="D10" t="s">
        <v>34</v>
      </c>
      <c r="E10" s="6">
        <f>FV(($B$21/12),(E3*$B$11),-$B$13,-$B$12,$B$14)</f>
        <v>60782.802534154347</v>
      </c>
      <c r="F10" s="6">
        <f t="shared" ref="F10:J10" si="5">FV(($B$21/12),(F3*$B$11),-$B$13,-$B$12,$B$14)</f>
        <v>139861.91245863074</v>
      </c>
      <c r="G10" s="6">
        <f t="shared" si="5"/>
        <v>251966.45619535996</v>
      </c>
      <c r="H10" s="6">
        <f t="shared" si="5"/>
        <v>410888.68911404849</v>
      </c>
      <c r="I10" s="6">
        <f t="shared" si="5"/>
        <v>636180.86081383924</v>
      </c>
      <c r="J10" s="6">
        <f t="shared" si="5"/>
        <v>955560.73420875473</v>
      </c>
    </row>
    <row r="11" spans="1:11" hidden="1" x14ac:dyDescent="0.2">
      <c r="A11" s="10" t="s">
        <v>20</v>
      </c>
      <c r="B11" s="10">
        <v>12</v>
      </c>
    </row>
    <row r="12" spans="1:11" x14ac:dyDescent="0.2">
      <c r="A12" s="10" t="s">
        <v>21</v>
      </c>
      <c r="B12" s="16">
        <v>5000</v>
      </c>
    </row>
    <row r="13" spans="1:11" x14ac:dyDescent="0.2">
      <c r="A13" s="10" t="s">
        <v>22</v>
      </c>
      <c r="B13" s="11">
        <f>'Monthly Budget'!I4</f>
        <v>750</v>
      </c>
    </row>
    <row r="14" spans="1:11" x14ac:dyDescent="0.2">
      <c r="A14" s="10" t="s">
        <v>23</v>
      </c>
      <c r="B14" s="10">
        <v>0</v>
      </c>
    </row>
    <row r="18" spans="1:2" x14ac:dyDescent="0.2">
      <c r="A18" s="47" t="s">
        <v>35</v>
      </c>
      <c r="B18" s="48"/>
    </row>
    <row r="19" spans="1:2" x14ac:dyDescent="0.2">
      <c r="A19" s="10" t="s">
        <v>32</v>
      </c>
      <c r="B19" s="15">
        <v>0.03</v>
      </c>
    </row>
    <row r="20" spans="1:2" x14ac:dyDescent="0.2">
      <c r="A20" s="10" t="s">
        <v>36</v>
      </c>
      <c r="B20" s="15">
        <v>0.05</v>
      </c>
    </row>
    <row r="21" spans="1:2" x14ac:dyDescent="0.2">
      <c r="A21" s="10" t="s">
        <v>34</v>
      </c>
      <c r="B21" s="15">
        <v>7.0000000000000007E-2</v>
      </c>
    </row>
    <row r="40" spans="1:2" x14ac:dyDescent="0.2">
      <c r="A40" t="s">
        <v>17</v>
      </c>
      <c r="B40" s="2">
        <f>'Monthly Budget'!I3*12</f>
        <v>9000</v>
      </c>
    </row>
    <row r="41" spans="1:2" x14ac:dyDescent="0.2">
      <c r="A41" s="2" t="s">
        <v>18</v>
      </c>
      <c r="B41" s="2">
        <f>'Monthly Budget'!I4*12</f>
        <v>9000</v>
      </c>
    </row>
  </sheetData>
  <mergeCells count="3">
    <mergeCell ref="A1:K1"/>
    <mergeCell ref="A9:B9"/>
    <mergeCell ref="A18:B1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55C0-CFF1-8B4F-BDBD-3BB8409A9C0F}">
  <dimension ref="A1:B2"/>
  <sheetViews>
    <sheetView tabSelected="1" workbookViewId="0">
      <selection activeCell="D16" sqref="D16"/>
    </sheetView>
  </sheetViews>
  <sheetFormatPr baseColWidth="10" defaultRowHeight="15" x14ac:dyDescent="0.2"/>
  <cols>
    <col min="1" max="1" width="21.83203125" customWidth="1"/>
    <col min="2" max="2" width="54.5" customWidth="1"/>
  </cols>
  <sheetData>
    <row r="1" spans="1:2" x14ac:dyDescent="0.2">
      <c r="A1" t="s">
        <v>67</v>
      </c>
      <c r="B1" s="49" t="s">
        <v>69</v>
      </c>
    </row>
    <row r="2" spans="1:2" x14ac:dyDescent="0.2">
      <c r="A2" t="s">
        <v>68</v>
      </c>
      <c r="B2" s="49" t="s">
        <v>70</v>
      </c>
    </row>
  </sheetData>
  <hyperlinks>
    <hyperlink ref="B1" r:id="rId1" xr:uid="{0F435F76-F3E5-2F4E-8540-5307E6B3558C}"/>
    <hyperlink ref="B2" r:id="rId2" xr:uid="{91E30605-B478-7946-B76C-36DD494D77D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3def18-bc50-44d3-a9a6-4e1e94d0c543">
      <Terms xmlns="http://schemas.microsoft.com/office/infopath/2007/PartnerControls"/>
    </lcf76f155ced4ddcb4097134ff3c332f>
    <TaxCatchAll xmlns="9bf5b429-30ce-4543-8fc4-ba6e851151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2B04E4F459D4DA4DFB915EEE3E02A" ma:contentTypeVersion="16" ma:contentTypeDescription="Create a new document." ma:contentTypeScope="" ma:versionID="ba9a5f250dc3a86d70d382644d9c5a0d">
  <xsd:schema xmlns:xsd="http://www.w3.org/2001/XMLSchema" xmlns:xs="http://www.w3.org/2001/XMLSchema" xmlns:p="http://schemas.microsoft.com/office/2006/metadata/properties" xmlns:ns2="e43def18-bc50-44d3-a9a6-4e1e94d0c543" xmlns:ns3="9bf5b429-30ce-4543-8fc4-ba6e851151b4" targetNamespace="http://schemas.microsoft.com/office/2006/metadata/properties" ma:root="true" ma:fieldsID="9d0c09ddfd9be75e06f7cb09a0f5c6ca" ns2:_="" ns3:_="">
    <xsd:import namespace="e43def18-bc50-44d3-a9a6-4e1e94d0c543"/>
    <xsd:import namespace="9bf5b429-30ce-4543-8fc4-ba6e85115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def18-bc50-44d3-a9a6-4e1e94d0c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6d49ad-fc69-4895-8857-1395ff5e64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b429-30ce-4543-8fc4-ba6e85115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3c1c00-cef7-4c09-b461-3664aef428c4}" ma:internalName="TaxCatchAll" ma:showField="CatchAllData" ma:web="9bf5b429-30ce-4543-8fc4-ba6e851151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6D19C-CE07-4F3F-86CB-00DDF84D7C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7F18E9-4E61-48BD-BD69-ABCFE5440DCD}">
  <ds:schemaRefs>
    <ds:schemaRef ds:uri="http://schemas.microsoft.com/office/2006/metadata/properties"/>
    <ds:schemaRef ds:uri="http://schemas.microsoft.com/office/infopath/2007/PartnerControls"/>
    <ds:schemaRef ds:uri="e43def18-bc50-44d3-a9a6-4e1e94d0c543"/>
    <ds:schemaRef ds:uri="9bf5b429-30ce-4543-8fc4-ba6e851151b4"/>
  </ds:schemaRefs>
</ds:datastoreItem>
</file>

<file path=customXml/itemProps3.xml><?xml version="1.0" encoding="utf-8"?>
<ds:datastoreItem xmlns:ds="http://schemas.openxmlformats.org/officeDocument/2006/customXml" ds:itemID="{9F5672C8-4C38-4584-8C3E-13E8F538C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def18-bc50-44d3-a9a6-4e1e94d0c543"/>
    <ds:schemaRef ds:uri="9bf5b429-30ce-4543-8fc4-ba6e85115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Budget</vt:lpstr>
      <vt:lpstr>Monthly Budget Tracker</vt:lpstr>
      <vt:lpstr>Savings &amp; Investments</vt:lpstr>
      <vt:lpstr>Presentation and Webinar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Colonial Pensions</dc:creator>
  <cp:lastModifiedBy>Microsoft Office User</cp:lastModifiedBy>
  <dcterms:created xsi:type="dcterms:W3CDTF">2021-09-26T15:31:30Z</dcterms:created>
  <dcterms:modified xsi:type="dcterms:W3CDTF">2023-02-14T19:49:26Z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0x010100F542B04E4F459D4DA4DFB915EEE3E02A</vt:lpwstr>
  </property>
</Properties>
</file>